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<sst xmlns="http://schemas.openxmlformats.org/spreadsheetml/2006/main" count="416" uniqueCount="57">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</sst>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8" sqref="A5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12351.8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12189.099999999991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AE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34" sqref="T3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14040</v>
      </c>
      <c r="AF7" s="54"/>
      <c r="AG7" s="40"/>
    </row>
    <row r="8" spans="1:55" ht="18" customHeight="1">
      <c r="A8" s="47" t="s">
        <v>30</v>
      </c>
      <c r="B8" s="33">
        <f>SUM(E8:AB8)</f>
        <v>89076.1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53189.199999999975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216619.59999999998</v>
      </c>
      <c r="C9" s="23">
        <f t="shared" si="0"/>
        <v>73798.90000000001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8364.300000000001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2952.1000000000004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3460.2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137007.00000000003</v>
      </c>
      <c r="AG9" s="90">
        <f>AG10+AG15+AG24+AG33+AG47+AG52+AG54+AG61+AG62+AG71+AG72+AG76+AG88+AG81+AG83+AG82+AG69+AG89+AG91+AG90+AG70+AG40+AG92</f>
        <v>153411.50000000003</v>
      </c>
      <c r="AH9" s="41"/>
      <c r="AI9" s="41"/>
    </row>
    <row r="10" spans="1:35" ht="15.75">
      <c r="A10" s="4" t="s">
        <v>4</v>
      </c>
      <c r="B10" s="22">
        <f>19083.7+56.6</f>
        <v>19140.3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>
        <v>94.6</v>
      </c>
      <c r="K10" s="67">
        <f>1641.4</f>
        <v>1641.4</v>
      </c>
      <c r="L10" s="67">
        <f>3692.3-8.4</f>
        <v>3683.9</v>
      </c>
      <c r="M10" s="72">
        <v>1284.9</v>
      </c>
      <c r="N10" s="67">
        <v>43.8</v>
      </c>
      <c r="O10" s="71">
        <v>45.6</v>
      </c>
      <c r="P10" s="67">
        <v>7</v>
      </c>
      <c r="Q10" s="67">
        <v>132</v>
      </c>
      <c r="R10" s="67">
        <v>69</v>
      </c>
      <c r="S10" s="72">
        <v>12.9</v>
      </c>
      <c r="T10" s="72">
        <v>1131.2</v>
      </c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8747.7</v>
      </c>
      <c r="AG10" s="72">
        <f>B10+C10-AF10</f>
        <v>12857.099999999999</v>
      </c>
      <c r="AI10" s="6"/>
    </row>
    <row r="11" spans="1:35" ht="15.7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>
        <v>1320.4</v>
      </c>
      <c r="L11" s="67">
        <v>3625.8</v>
      </c>
      <c r="M11" s="72">
        <v>1272.4</v>
      </c>
      <c r="N11" s="67"/>
      <c r="O11" s="71"/>
      <c r="P11" s="67"/>
      <c r="Q11" s="67">
        <v>130.1</v>
      </c>
      <c r="R11" s="67"/>
      <c r="S11" s="72">
        <v>0.9</v>
      </c>
      <c r="T11" s="72">
        <v>1054</v>
      </c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7776.1</v>
      </c>
      <c r="AG11" s="72">
        <f>B11+C11-AF11</f>
        <v>11271.300000000005</v>
      </c>
      <c r="AI11" s="6"/>
    </row>
    <row r="12" spans="1:35" ht="15.7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>
        <v>3</v>
      </c>
      <c r="K12" s="67">
        <v>170</v>
      </c>
      <c r="L12" s="67">
        <v>5.8</v>
      </c>
      <c r="M12" s="72"/>
      <c r="N12" s="67"/>
      <c r="O12" s="71">
        <v>23.6</v>
      </c>
      <c r="P12" s="67"/>
      <c r="Q12" s="67"/>
      <c r="R12" s="67"/>
      <c r="S12" s="72"/>
      <c r="T12" s="72">
        <v>4.9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284.8</v>
      </c>
      <c r="AG12" s="72">
        <f>B12+C12-AF12</f>
        <v>372.7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1073.3999999999985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91.6</v>
      </c>
      <c r="K14" s="67">
        <f t="shared" si="2"/>
        <v>151</v>
      </c>
      <c r="L14" s="67">
        <f t="shared" si="2"/>
        <v>52.29999999999991</v>
      </c>
      <c r="M14" s="72">
        <f t="shared" si="2"/>
        <v>12.5</v>
      </c>
      <c r="N14" s="67">
        <f t="shared" si="2"/>
        <v>43.8</v>
      </c>
      <c r="O14" s="67">
        <f t="shared" si="2"/>
        <v>22</v>
      </c>
      <c r="P14" s="67">
        <f t="shared" si="2"/>
        <v>7</v>
      </c>
      <c r="Q14" s="67">
        <f t="shared" si="2"/>
        <v>1.9000000000000057</v>
      </c>
      <c r="R14" s="67">
        <f t="shared" si="2"/>
        <v>69</v>
      </c>
      <c r="S14" s="67">
        <f t="shared" si="2"/>
        <v>12</v>
      </c>
      <c r="T14" s="67">
        <f t="shared" si="2"/>
        <v>72.30000000000004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686.8</v>
      </c>
      <c r="AG14" s="72">
        <f>AG10-AG11-AG12-AG13</f>
        <v>1213.0999999999938</v>
      </c>
      <c r="AI14" s="6"/>
    </row>
    <row r="15" spans="1:35" ht="15" customHeight="1">
      <c r="A15" s="4" t="s">
        <v>6</v>
      </c>
      <c r="B15" s="22">
        <f>83747.1+3.2+21.3</f>
        <v>83771.6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>
        <v>1381.2</v>
      </c>
      <c r="K15" s="67">
        <f>13902.2+10550.7</f>
        <v>24452.9</v>
      </c>
      <c r="L15" s="67">
        <v>2976.1</v>
      </c>
      <c r="M15" s="72">
        <v>3278.2</v>
      </c>
      <c r="N15" s="67">
        <v>2126</v>
      </c>
      <c r="O15" s="71">
        <v>3292.8</v>
      </c>
      <c r="P15" s="67">
        <v>2453.5</v>
      </c>
      <c r="Q15" s="71">
        <v>875.9</v>
      </c>
      <c r="R15" s="67">
        <v>807.5</v>
      </c>
      <c r="S15" s="72">
        <v>2786.6</v>
      </c>
      <c r="T15" s="72">
        <v>647.3</v>
      </c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48462.3</v>
      </c>
      <c r="AG15" s="72">
        <f aca="true" t="shared" si="3" ref="AG15:AG31">B15+C15-AF15</f>
        <v>65132.5</v>
      </c>
      <c r="AI15" s="6"/>
    </row>
    <row r="16" spans="1:35" s="53" customFormat="1" ht="15" customHeight="1">
      <c r="A16" s="51" t="s">
        <v>38</v>
      </c>
      <c r="B16" s="52">
        <f>23019.6+3.2</f>
        <v>23022.8</v>
      </c>
      <c r="C16" s="52">
        <v>12189.099999999991</v>
      </c>
      <c r="D16" s="74"/>
      <c r="E16" s="74"/>
      <c r="F16" s="75">
        <v>40.7</v>
      </c>
      <c r="G16" s="75"/>
      <c r="H16" s="75"/>
      <c r="I16" s="75"/>
      <c r="J16" s="76"/>
      <c r="K16" s="75">
        <v>10550.7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10591.400000000001</v>
      </c>
      <c r="AG16" s="88">
        <f t="shared" si="3"/>
        <v>24620.499999999993</v>
      </c>
      <c r="AH16" s="57"/>
      <c r="AI16" s="6"/>
    </row>
    <row r="17" spans="1:35" ht="15.75">
      <c r="A17" s="3" t="s">
        <v>5</v>
      </c>
      <c r="B17" s="22">
        <f>58279.96+3.2</f>
        <v>58283.159999999996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>
        <f>13022.4+10550.7</f>
        <v>23573.1</v>
      </c>
      <c r="L17" s="67"/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23633.8</v>
      </c>
      <c r="AG17" s="72">
        <f t="shared" si="3"/>
        <v>37012.759999999995</v>
      </c>
      <c r="AH17" s="6"/>
      <c r="AI17" s="6"/>
    </row>
    <row r="18" spans="1:35" ht="15.7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>
        <v>0.3</v>
      </c>
      <c r="K18" s="67"/>
      <c r="L18" s="67"/>
      <c r="M18" s="72"/>
      <c r="N18" s="67"/>
      <c r="O18" s="71"/>
      <c r="P18" s="67"/>
      <c r="Q18" s="71"/>
      <c r="R18" s="67"/>
      <c r="S18" s="72"/>
      <c r="T18" s="72">
        <v>8.7</v>
      </c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9.899999999999999</v>
      </c>
      <c r="AG18" s="72">
        <f t="shared" si="3"/>
        <v>25.5</v>
      </c>
      <c r="AI18" s="6"/>
    </row>
    <row r="19" spans="1:35" ht="15.7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>
        <v>446.9</v>
      </c>
      <c r="K19" s="67">
        <v>102.1</v>
      </c>
      <c r="L19" s="67">
        <v>46</v>
      </c>
      <c r="M19" s="72">
        <v>154.6</v>
      </c>
      <c r="N19" s="67">
        <v>766.9</v>
      </c>
      <c r="O19" s="71"/>
      <c r="P19" s="67">
        <v>945</v>
      </c>
      <c r="Q19" s="71">
        <v>400</v>
      </c>
      <c r="R19" s="67">
        <v>1</v>
      </c>
      <c r="S19" s="72">
        <v>1121.4</v>
      </c>
      <c r="T19" s="72">
        <v>59</v>
      </c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4710.3</v>
      </c>
      <c r="AG19" s="72">
        <f t="shared" si="3"/>
        <v>3111.499999999999</v>
      </c>
      <c r="AI19" s="6"/>
    </row>
    <row r="20" spans="1:35" ht="15.7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>
        <v>920.8</v>
      </c>
      <c r="K20" s="67">
        <v>531.8</v>
      </c>
      <c r="L20" s="67">
        <v>2870.4</v>
      </c>
      <c r="M20" s="72">
        <v>2522</v>
      </c>
      <c r="N20" s="67">
        <f>1076.6+267.2</f>
        <v>1343.8</v>
      </c>
      <c r="O20" s="71">
        <v>3290.1</v>
      </c>
      <c r="P20" s="67">
        <v>1467.5</v>
      </c>
      <c r="Q20" s="71">
        <v>255.7</v>
      </c>
      <c r="R20" s="67">
        <v>697.1</v>
      </c>
      <c r="S20" s="72">
        <v>813.5</v>
      </c>
      <c r="T20" s="72">
        <v>565.4</v>
      </c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17234.600000000002</v>
      </c>
      <c r="AG20" s="72">
        <f t="shared" si="3"/>
        <v>19507.399999999998</v>
      </c>
      <c r="AI20" s="6"/>
    </row>
    <row r="21" spans="1:35" ht="15.7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376.7</v>
      </c>
      <c r="N21" s="67"/>
      <c r="O21" s="71"/>
      <c r="P21" s="67"/>
      <c r="Q21" s="71"/>
      <c r="R21" s="67"/>
      <c r="S21" s="72">
        <v>419.7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796.4</v>
      </c>
      <c r="AG21" s="72">
        <f t="shared" si="3"/>
        <v>555.3000000000001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3674.740000000007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13.20000000000016</v>
      </c>
      <c r="K23" s="67">
        <f t="shared" si="4"/>
        <v>245.90000000000293</v>
      </c>
      <c r="L23" s="67">
        <f t="shared" si="4"/>
        <v>59.69999999999982</v>
      </c>
      <c r="M23" s="72">
        <f t="shared" si="4"/>
        <v>224.89999999999992</v>
      </c>
      <c r="N23" s="67">
        <f t="shared" si="4"/>
        <v>15.299999999999955</v>
      </c>
      <c r="O23" s="67">
        <f t="shared" si="4"/>
        <v>2.700000000000273</v>
      </c>
      <c r="P23" s="67">
        <f t="shared" si="4"/>
        <v>41</v>
      </c>
      <c r="Q23" s="67">
        <f t="shared" si="4"/>
        <v>220.2</v>
      </c>
      <c r="R23" s="67">
        <f t="shared" si="4"/>
        <v>109.39999999999998</v>
      </c>
      <c r="S23" s="67">
        <f t="shared" si="4"/>
        <v>431.99999999999983</v>
      </c>
      <c r="T23" s="67">
        <f t="shared" si="4"/>
        <v>14.199999999999932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2077.300000000003</v>
      </c>
      <c r="AG23" s="72">
        <f t="shared" si="3"/>
        <v>5134.440000000015</v>
      </c>
      <c r="AI23" s="6"/>
    </row>
    <row r="24" spans="1:35" ht="15" customHeight="1">
      <c r="A24" s="4" t="s">
        <v>7</v>
      </c>
      <c r="B24" s="22">
        <v>41417.8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>
        <v>365</v>
      </c>
      <c r="K24" s="67">
        <f>382.7+21.5</f>
        <v>404.2</v>
      </c>
      <c r="L24" s="67">
        <f>377.5+9702.8</f>
        <v>10080.3</v>
      </c>
      <c r="M24" s="72"/>
      <c r="N24" s="67">
        <f>6002.3+983.7</f>
        <v>6986</v>
      </c>
      <c r="O24" s="71"/>
      <c r="P24" s="67">
        <v>102.6</v>
      </c>
      <c r="Q24" s="71">
        <v>170.9</v>
      </c>
      <c r="R24" s="71"/>
      <c r="S24" s="72">
        <v>1929.3</v>
      </c>
      <c r="T24" s="72">
        <f>5928.2+3314.6</f>
        <v>9242.8</v>
      </c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30892.1</v>
      </c>
      <c r="AG24" s="72">
        <f t="shared" si="3"/>
        <v>18374.600000000006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>
        <v>21.4</v>
      </c>
      <c r="L25" s="75">
        <v>9702.8</v>
      </c>
      <c r="M25" s="76"/>
      <c r="N25" s="75">
        <v>983.7</v>
      </c>
      <c r="O25" s="77"/>
      <c r="P25" s="75"/>
      <c r="Q25" s="77"/>
      <c r="R25" s="77"/>
      <c r="S25" s="76">
        <v>1447.3</v>
      </c>
      <c r="T25" s="76">
        <v>3314.6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16543.699999999997</v>
      </c>
      <c r="AG25" s="88">
        <f t="shared" si="3"/>
        <v>585.3000000000029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181.7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41327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365</v>
      </c>
      <c r="K32" s="67">
        <f t="shared" si="5"/>
        <v>404.2</v>
      </c>
      <c r="L32" s="67">
        <f t="shared" si="5"/>
        <v>10080.3</v>
      </c>
      <c r="M32" s="72">
        <f t="shared" si="5"/>
        <v>0</v>
      </c>
      <c r="N32" s="67">
        <f t="shared" si="5"/>
        <v>6986</v>
      </c>
      <c r="O32" s="67">
        <f t="shared" si="5"/>
        <v>0</v>
      </c>
      <c r="P32" s="67">
        <f t="shared" si="5"/>
        <v>102.6</v>
      </c>
      <c r="Q32" s="67">
        <f t="shared" si="5"/>
        <v>170.9</v>
      </c>
      <c r="R32" s="67">
        <f t="shared" si="5"/>
        <v>0</v>
      </c>
      <c r="S32" s="67">
        <f t="shared" si="5"/>
        <v>1929.3</v>
      </c>
      <c r="T32" s="67">
        <f t="shared" si="5"/>
        <v>9242.8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30892.1</v>
      </c>
      <c r="AG32" s="72">
        <f>AG24-AG30</f>
        <v>18192.900000000005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>
        <v>100.8</v>
      </c>
      <c r="L33" s="67"/>
      <c r="M33" s="72"/>
      <c r="N33" s="67">
        <v>125</v>
      </c>
      <c r="O33" s="71"/>
      <c r="P33" s="67"/>
      <c r="Q33" s="71"/>
      <c r="R33" s="67"/>
      <c r="S33" s="72">
        <v>0.6</v>
      </c>
      <c r="T33" s="72">
        <v>0.8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227.20000000000002</v>
      </c>
      <c r="AG33" s="72">
        <f aca="true" t="shared" si="6" ref="AG33:AG38">B33+C33-AF33</f>
        <v>358.4000000000001</v>
      </c>
      <c r="AI33" s="6"/>
    </row>
    <row r="34" spans="1:35" ht="15.7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>
        <v>95.6</v>
      </c>
      <c r="L34" s="67"/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95.6</v>
      </c>
      <c r="AG34" s="72">
        <f t="shared" si="6"/>
        <v>227.79999999999998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>
        <v>118.7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118.7</v>
      </c>
      <c r="AG36" s="72">
        <f t="shared" si="6"/>
        <v>78.3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5.200000000000003</v>
      </c>
      <c r="L39" s="67">
        <f t="shared" si="7"/>
        <v>0</v>
      </c>
      <c r="M39" s="72">
        <f t="shared" si="7"/>
        <v>0</v>
      </c>
      <c r="N39" s="67">
        <f t="shared" si="7"/>
        <v>6.299999999999997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0.6</v>
      </c>
      <c r="T39" s="67">
        <f t="shared" si="7"/>
        <v>0.8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12.9</v>
      </c>
      <c r="AG39" s="72">
        <f>AG33-AG34-AG36-AG38-AG35-AG37</f>
        <v>52.30000000000011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71.3</v>
      </c>
      <c r="H40" s="67"/>
      <c r="I40" s="67"/>
      <c r="J40" s="72">
        <v>15.4</v>
      </c>
      <c r="K40" s="67"/>
      <c r="L40" s="67">
        <v>390.3</v>
      </c>
      <c r="M40" s="72">
        <v>13.8</v>
      </c>
      <c r="N40" s="67"/>
      <c r="O40" s="71">
        <v>56.1</v>
      </c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546.9</v>
      </c>
      <c r="AG40" s="72">
        <f aca="true" t="shared" si="8" ref="AG40:AG45">B40+C40-AF40</f>
        <v>1115.6</v>
      </c>
      <c r="AI40" s="6"/>
    </row>
    <row r="41" spans="1:35" ht="15.7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>
        <v>377.1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377.1</v>
      </c>
      <c r="AG41" s="72">
        <f t="shared" si="8"/>
        <v>997.6999999999997</v>
      </c>
      <c r="AH41" s="6"/>
      <c r="AI41" s="6"/>
    </row>
    <row r="42" spans="1:35" ht="15.7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>
        <v>10.5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10.5</v>
      </c>
      <c r="AG43" s="72">
        <f t="shared" si="8"/>
        <v>2.3000000000000007</v>
      </c>
      <c r="AI43" s="6"/>
    </row>
    <row r="44" spans="1:35" ht="15.7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65.8</v>
      </c>
      <c r="H44" s="67"/>
      <c r="I44" s="67"/>
      <c r="J44" s="72">
        <v>15.4</v>
      </c>
      <c r="K44" s="67"/>
      <c r="L44" s="67">
        <v>2.2</v>
      </c>
      <c r="M44" s="72"/>
      <c r="N44" s="67"/>
      <c r="O44" s="71">
        <v>56.1</v>
      </c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139.5</v>
      </c>
      <c r="AG44" s="72">
        <f t="shared" si="8"/>
        <v>94.80000000000004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5.5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0.49999999999998845</v>
      </c>
      <c r="M46" s="72">
        <f t="shared" si="9"/>
        <v>13.8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19.79999999999999</v>
      </c>
      <c r="AG46" s="72">
        <f>AG40-AG41-AG42-AG43-AG44-AG45</f>
        <v>19.900000000000162</v>
      </c>
      <c r="AI46" s="6"/>
    </row>
    <row r="47" spans="1:35" ht="17.25" customHeight="1">
      <c r="A47" s="4" t="s">
        <v>43</v>
      </c>
      <c r="B47" s="29">
        <f>6488.7+7.6</f>
        <v>6496.3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>
        <v>1840.9</v>
      </c>
      <c r="K47" s="79">
        <v>85.4</v>
      </c>
      <c r="L47" s="79"/>
      <c r="M47" s="80"/>
      <c r="N47" s="79">
        <v>148.3</v>
      </c>
      <c r="O47" s="81">
        <v>534.2</v>
      </c>
      <c r="P47" s="79"/>
      <c r="Q47" s="79">
        <v>1861</v>
      </c>
      <c r="R47" s="79">
        <v>58.9</v>
      </c>
      <c r="S47" s="80"/>
      <c r="T47" s="80">
        <v>713.5</v>
      </c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6085.6</v>
      </c>
      <c r="AG47" s="72">
        <f>B47+C47-AF47</f>
        <v>2976.3999999999996</v>
      </c>
      <c r="AI47" s="6"/>
    </row>
    <row r="48" spans="1:35" ht="15.7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54.4</v>
      </c>
      <c r="AI48" s="6"/>
    </row>
    <row r="49" spans="1:35" ht="15.75">
      <c r="A49" s="3" t="s">
        <v>16</v>
      </c>
      <c r="B49" s="22">
        <f>5747.4+7.6</f>
        <v>5755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>
        <v>1833.3</v>
      </c>
      <c r="K49" s="67">
        <v>55</v>
      </c>
      <c r="L49" s="67"/>
      <c r="M49" s="72"/>
      <c r="N49" s="67">
        <v>120.2</v>
      </c>
      <c r="O49" s="71">
        <v>529.4</v>
      </c>
      <c r="P49" s="67"/>
      <c r="Q49" s="67">
        <v>1861</v>
      </c>
      <c r="R49" s="67">
        <v>47.8</v>
      </c>
      <c r="S49" s="72"/>
      <c r="T49" s="72">
        <v>713.5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5993.599999999999</v>
      </c>
      <c r="AG49" s="72">
        <f>B49+C49-AF49</f>
        <v>1287.3000000000002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686.9000000000005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7.600000000000136</v>
      </c>
      <c r="K51" s="67">
        <f t="shared" si="10"/>
        <v>30.400000000000006</v>
      </c>
      <c r="L51" s="67">
        <f t="shared" si="10"/>
        <v>0</v>
      </c>
      <c r="M51" s="72">
        <f t="shared" si="10"/>
        <v>0</v>
      </c>
      <c r="N51" s="67">
        <f t="shared" si="10"/>
        <v>28.10000000000001</v>
      </c>
      <c r="O51" s="67">
        <f t="shared" si="10"/>
        <v>4.800000000000068</v>
      </c>
      <c r="P51" s="67">
        <f t="shared" si="10"/>
        <v>0</v>
      </c>
      <c r="Q51" s="67">
        <f t="shared" si="10"/>
        <v>0</v>
      </c>
      <c r="R51" s="67">
        <f t="shared" si="10"/>
        <v>11.100000000000001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92.00000000000023</v>
      </c>
      <c r="AG51" s="72">
        <f>AG47-AG49-AG48</f>
        <v>1634.6999999999994</v>
      </c>
      <c r="AI51" s="6"/>
    </row>
    <row r="52" spans="1:35" ht="15" customHeight="1">
      <c r="A52" s="4" t="s">
        <v>0</v>
      </c>
      <c r="B52" s="22">
        <f>9469.6-56.6</f>
        <v>9413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>
        <v>495.6</v>
      </c>
      <c r="K52" s="67">
        <v>452.5</v>
      </c>
      <c r="L52" s="67">
        <v>67.7</v>
      </c>
      <c r="M52" s="72">
        <v>766.7</v>
      </c>
      <c r="N52" s="67">
        <v>27.8</v>
      </c>
      <c r="O52" s="71">
        <v>2611.4</v>
      </c>
      <c r="P52" s="67"/>
      <c r="Q52" s="67">
        <v>110.1</v>
      </c>
      <c r="R52" s="67">
        <v>3.8</v>
      </c>
      <c r="S52" s="72">
        <v>3.3</v>
      </c>
      <c r="T52" s="72">
        <v>441.8</v>
      </c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5627.4000000000015</v>
      </c>
      <c r="AG52" s="72">
        <f aca="true" t="shared" si="11" ref="AG52:AG59">B52+C52-AF52</f>
        <v>6601.5999999999985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72"/>
      <c r="N53" s="67"/>
      <c r="O53" s="71">
        <v>2603.8</v>
      </c>
      <c r="P53" s="67"/>
      <c r="Q53" s="67"/>
      <c r="R53" s="67">
        <v>3.8</v>
      </c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2609.2000000000003</v>
      </c>
      <c r="AG53" s="72">
        <f t="shared" si="11"/>
        <v>903.3999999999996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>
        <v>189.8</v>
      </c>
      <c r="K54" s="67">
        <v>1.9</v>
      </c>
      <c r="L54" s="67">
        <v>691.5</v>
      </c>
      <c r="M54" s="72">
        <v>343.2</v>
      </c>
      <c r="N54" s="67">
        <v>7.5</v>
      </c>
      <c r="O54" s="71">
        <v>137</v>
      </c>
      <c r="P54" s="67"/>
      <c r="Q54" s="71">
        <v>2.4</v>
      </c>
      <c r="R54" s="67">
        <v>142.9</v>
      </c>
      <c r="S54" s="72">
        <v>7.4</v>
      </c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1635.1000000000004</v>
      </c>
      <c r="AG54" s="72">
        <f t="shared" si="11"/>
        <v>1762.1999999999998</v>
      </c>
      <c r="AH54" s="6"/>
      <c r="AI54" s="6"/>
    </row>
    <row r="55" spans="1:35" ht="15.7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>
        <v>494.6</v>
      </c>
      <c r="M55" s="72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494.6</v>
      </c>
      <c r="AG55" s="72">
        <f t="shared" si="11"/>
        <v>875.7999999999998</v>
      </c>
      <c r="AH55" s="6"/>
      <c r="AI55" s="6"/>
    </row>
    <row r="56" spans="1:35" ht="15" customHeight="1">
      <c r="A56" s="3" t="s">
        <v>1</v>
      </c>
      <c r="B56" s="22">
        <v>7.5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>
        <v>7.5</v>
      </c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7.5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>
        <v>98.4</v>
      </c>
      <c r="M57" s="72"/>
      <c r="N57" s="67"/>
      <c r="O57" s="71"/>
      <c r="P57" s="67"/>
      <c r="Q57" s="71"/>
      <c r="R57" s="67">
        <v>76.8</v>
      </c>
      <c r="S57" s="72">
        <v>0.5</v>
      </c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175.7</v>
      </c>
      <c r="AG57" s="72">
        <f t="shared" si="11"/>
        <v>408.50000000000006</v>
      </c>
      <c r="AI57" s="6"/>
    </row>
    <row r="58" spans="1:35" ht="15.75">
      <c r="A58" s="3" t="s">
        <v>16</v>
      </c>
      <c r="B58" s="29">
        <f>17+8.7</f>
        <v>25.7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>
        <v>45.9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45.9</v>
      </c>
      <c r="AG58" s="72">
        <f t="shared" si="11"/>
        <v>8.699999999999996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1062.2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189.8</v>
      </c>
      <c r="K60" s="67">
        <f t="shared" si="12"/>
        <v>1.9</v>
      </c>
      <c r="L60" s="67">
        <f t="shared" si="12"/>
        <v>98.49999999999997</v>
      </c>
      <c r="M60" s="72">
        <f t="shared" si="12"/>
        <v>343.2</v>
      </c>
      <c r="N60" s="67">
        <f t="shared" si="12"/>
        <v>0</v>
      </c>
      <c r="O60" s="67">
        <f t="shared" si="12"/>
        <v>137</v>
      </c>
      <c r="P60" s="67">
        <f t="shared" si="12"/>
        <v>0</v>
      </c>
      <c r="Q60" s="67">
        <f t="shared" si="12"/>
        <v>2.4</v>
      </c>
      <c r="R60" s="67">
        <f t="shared" si="12"/>
        <v>20.20000000000001</v>
      </c>
      <c r="S60" s="67">
        <f t="shared" si="12"/>
        <v>6.9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911.4000000000004</v>
      </c>
      <c r="AG60" s="72">
        <f>AG54-AG55-AG57-AG59-AG56-AG58</f>
        <v>469.19999999999993</v>
      </c>
      <c r="AI60" s="6"/>
    </row>
    <row r="61" spans="1:35" ht="15" customHeight="1">
      <c r="A61" s="4" t="s">
        <v>10</v>
      </c>
      <c r="B61" s="22">
        <f>92+25</f>
        <v>117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>
        <v>13.5</v>
      </c>
      <c r="M61" s="72"/>
      <c r="N61" s="67"/>
      <c r="O61" s="71"/>
      <c r="P61" s="67"/>
      <c r="Q61" s="71">
        <v>2.2</v>
      </c>
      <c r="R61" s="67"/>
      <c r="S61" s="72">
        <v>2</v>
      </c>
      <c r="T61" s="72">
        <v>16.6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59.400000000000006</v>
      </c>
      <c r="AG61" s="72">
        <f aca="true" t="shared" si="14" ref="AG61:AG67">B61+C61-AF61</f>
        <v>72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>
        <v>966</v>
      </c>
      <c r="L62" s="67">
        <v>52.6</v>
      </c>
      <c r="M62" s="72">
        <v>123</v>
      </c>
      <c r="N62" s="67">
        <v>9.9</v>
      </c>
      <c r="O62" s="71"/>
      <c r="P62" s="67"/>
      <c r="Q62" s="71">
        <v>532.2</v>
      </c>
      <c r="R62" s="67">
        <v>8.3</v>
      </c>
      <c r="S62" s="72"/>
      <c r="T62" s="72">
        <v>75.6</v>
      </c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2071.3</v>
      </c>
      <c r="AG62" s="72">
        <f t="shared" si="14"/>
        <v>5599.599999999999</v>
      </c>
      <c r="AI62" s="6"/>
    </row>
    <row r="63" spans="1:35" ht="15.7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>
        <v>792.3</v>
      </c>
      <c r="L63" s="67"/>
      <c r="M63" s="72"/>
      <c r="N63" s="67">
        <v>9.9</v>
      </c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802.1999999999999</v>
      </c>
      <c r="AG63" s="72">
        <f t="shared" si="14"/>
        <v>1981.9000000000005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>
        <v>70.1</v>
      </c>
      <c r="L65" s="67"/>
      <c r="M65" s="72"/>
      <c r="N65" s="67"/>
      <c r="O65" s="71"/>
      <c r="P65" s="67"/>
      <c r="Q65" s="71">
        <v>102.1</v>
      </c>
      <c r="R65" s="67">
        <v>3.2</v>
      </c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181.99999999999997</v>
      </c>
      <c r="AG65" s="72">
        <f t="shared" si="14"/>
        <v>682.7</v>
      </c>
      <c r="AH65" s="6"/>
      <c r="AI65" s="6"/>
    </row>
    <row r="66" spans="1:35" ht="15.7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>
        <v>14.5</v>
      </c>
      <c r="L66" s="67"/>
      <c r="M66" s="72"/>
      <c r="N66" s="67"/>
      <c r="O66" s="71"/>
      <c r="P66" s="67"/>
      <c r="Q66" s="67">
        <v>22.9</v>
      </c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39.8</v>
      </c>
      <c r="AG66" s="72">
        <f t="shared" si="14"/>
        <v>388.8</v>
      </c>
      <c r="AI66" s="6"/>
    </row>
    <row r="67" spans="1:35" ht="15.7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>
        <v>242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242</v>
      </c>
      <c r="AG67" s="72">
        <f t="shared" si="14"/>
        <v>437</v>
      </c>
      <c r="AI67" s="6"/>
    </row>
    <row r="68" spans="1:35" ht="15.7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89.10000000000005</v>
      </c>
      <c r="L68" s="67">
        <f t="shared" si="15"/>
        <v>52.6</v>
      </c>
      <c r="M68" s="72">
        <f t="shared" si="15"/>
        <v>123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165.20000000000007</v>
      </c>
      <c r="R68" s="67">
        <f t="shared" si="15"/>
        <v>5.1000000000000005</v>
      </c>
      <c r="S68" s="67">
        <f t="shared" si="15"/>
        <v>0</v>
      </c>
      <c r="T68" s="67">
        <f t="shared" si="15"/>
        <v>75.6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805.3000000000002</v>
      </c>
      <c r="AG68" s="72">
        <f>AG62-AG63-AG66-AG67-AG65-AG64</f>
        <v>2109.199999999999</v>
      </c>
      <c r="AI68" s="6"/>
    </row>
    <row r="69" spans="1:35" ht="31.5">
      <c r="A69" s="4" t="s">
        <v>45</v>
      </c>
      <c r="B69" s="22">
        <v>2033.6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72">
        <v>871.8</v>
      </c>
      <c r="N69" s="67"/>
      <c r="O69" s="67"/>
      <c r="P69" s="67">
        <v>893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1764.8</v>
      </c>
      <c r="AG69" s="89">
        <f aca="true" t="shared" si="16" ref="AG69:AG92">B69+C69-AF69</f>
        <v>287.10000000000014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80"/>
      <c r="N71" s="79"/>
      <c r="O71" s="79"/>
      <c r="P71" s="79"/>
      <c r="Q71" s="81"/>
      <c r="R71" s="79">
        <v>55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1423.2</v>
      </c>
      <c r="AG71" s="89">
        <f t="shared" si="16"/>
        <v>1321.8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1968.1+10-65.8</f>
        <v>1912.3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>
        <v>19.8</v>
      </c>
      <c r="K72" s="67">
        <v>10</v>
      </c>
      <c r="L72" s="67">
        <v>115.6</v>
      </c>
      <c r="M72" s="72">
        <v>53.3</v>
      </c>
      <c r="N72" s="67">
        <v>13.7</v>
      </c>
      <c r="O72" s="67">
        <v>22.1</v>
      </c>
      <c r="P72" s="67">
        <v>4.9</v>
      </c>
      <c r="Q72" s="71"/>
      <c r="R72" s="67">
        <v>9</v>
      </c>
      <c r="S72" s="72">
        <v>3.6</v>
      </c>
      <c r="T72" s="72">
        <v>409.7</v>
      </c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1849.4999999999998</v>
      </c>
      <c r="AG72" s="89">
        <f t="shared" si="16"/>
        <v>1458.3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9">
        <f t="shared" si="16"/>
        <v>80.6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>
        <f>24.9+29.8</f>
        <v>54.7</v>
      </c>
      <c r="M74" s="72"/>
      <c r="N74" s="67"/>
      <c r="O74" s="67">
        <v>0.5</v>
      </c>
      <c r="P74" s="67">
        <v>0.6</v>
      </c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236.9</v>
      </c>
      <c r="AG74" s="89">
        <f t="shared" si="16"/>
        <v>332.5999999999999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25.5</v>
      </c>
      <c r="AI75" s="6"/>
    </row>
    <row r="76" spans="1:35" s="11" customFormat="1" ht="15.7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>
        <v>76.4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76.4</v>
      </c>
      <c r="AG76" s="89">
        <f t="shared" si="16"/>
        <v>171.5</v>
      </c>
      <c r="AI76" s="6"/>
    </row>
    <row r="77" spans="1:35" s="11" customFormat="1" ht="15.7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>
        <v>59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59</v>
      </c>
      <c r="AG77" s="89">
        <f t="shared" si="16"/>
        <v>86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>
        <v>7.4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89">
        <f t="shared" si="16"/>
        <v>8.500000000000002</v>
      </c>
      <c r="AI80" s="6"/>
    </row>
    <row r="81" spans="1:35" s="11" customFormat="1" ht="15.7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>
        <v>29.5</v>
      </c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29.5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>
        <v>142.4</v>
      </c>
      <c r="M89" s="72"/>
      <c r="N89" s="67"/>
      <c r="O89" s="67"/>
      <c r="P89" s="67"/>
      <c r="Q89" s="67">
        <v>633.4</v>
      </c>
      <c r="R89" s="67"/>
      <c r="S89" s="72">
        <v>904.4</v>
      </c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2862.8</v>
      </c>
      <c r="AG89" s="72">
        <f t="shared" si="16"/>
        <v>7211.600000000001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>
        <v>1886.8</v>
      </c>
      <c r="I90" s="67"/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3773.6</v>
      </c>
      <c r="AG90" s="72">
        <f t="shared" si="16"/>
        <v>1886.7999999999997</v>
      </c>
      <c r="AH90" s="11"/>
      <c r="AI90" s="6"/>
    </row>
    <row r="91" spans="1:35" ht="15.7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6"/>
    </row>
    <row r="92" spans="1:34" ht="15.75">
      <c r="A92" s="4" t="s">
        <v>37</v>
      </c>
      <c r="B92" s="22">
        <f>26163.8+12</f>
        <v>26175.8</v>
      </c>
      <c r="C92" s="22">
        <v>18420.800000000003</v>
      </c>
      <c r="D92" s="67"/>
      <c r="E92" s="67">
        <v>20631.5</v>
      </c>
      <c r="F92" s="67">
        <v>2864.5</v>
      </c>
      <c r="G92" s="67">
        <v>2072.8</v>
      </c>
      <c r="H92" s="67"/>
      <c r="I92" s="67"/>
      <c r="J92" s="67">
        <v>10611.8</v>
      </c>
      <c r="K92" s="67">
        <v>26.4</v>
      </c>
      <c r="L92" s="67">
        <v>-6447.8</v>
      </c>
      <c r="M92" s="72">
        <v>-3782.8</v>
      </c>
      <c r="N92" s="67">
        <v>-4677.3</v>
      </c>
      <c r="O92" s="67">
        <v>4676.1</v>
      </c>
      <c r="P92" s="67"/>
      <c r="Q92" s="67">
        <v>-2746.7</v>
      </c>
      <c r="R92" s="67"/>
      <c r="S92" s="72">
        <v>-2356.3</v>
      </c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20872.200000000004</v>
      </c>
      <c r="AG92" s="72">
        <f t="shared" si="16"/>
        <v>23724.4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216619.59999999998</v>
      </c>
      <c r="C94" s="35">
        <f t="shared" si="17"/>
        <v>73798.90000000001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8364.300000000001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2952.1000000000004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3460.2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137007.00000000003</v>
      </c>
      <c r="AG94" s="83">
        <f>AG10+AG15+AG24+AG33+AG47+AG52+AG54+AG61+AG62+AG69+AG71+AG72+AG76+AG81+AG82+AG83+AG88+AG89+AG90+AG91+AG70+AG40+AG92</f>
        <v>153411.50000000003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33238.4</v>
      </c>
      <c r="AG95" s="71">
        <f>B95+C95-AF95</f>
        <v>52588.25999999999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3031.5</v>
      </c>
      <c r="M96" s="72">
        <f t="shared" si="19"/>
        <v>2522</v>
      </c>
      <c r="N96" s="67">
        <f t="shared" si="19"/>
        <v>1462.5</v>
      </c>
      <c r="O96" s="67">
        <f t="shared" si="19"/>
        <v>5974.1</v>
      </c>
      <c r="P96" s="67">
        <f t="shared" si="19"/>
        <v>1468.1</v>
      </c>
      <c r="Q96" s="67">
        <f t="shared" si="19"/>
        <v>278.59999999999997</v>
      </c>
      <c r="R96" s="67">
        <f t="shared" si="19"/>
        <v>777.6999999999999</v>
      </c>
      <c r="S96" s="67">
        <f t="shared" si="19"/>
        <v>814</v>
      </c>
      <c r="T96" s="67">
        <f t="shared" si="19"/>
        <v>570.3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20846.6</v>
      </c>
      <c r="AG96" s="71">
        <f>B96+C96-AF96</f>
        <v>22094.999999999993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9.899999999999999</v>
      </c>
      <c r="AG97" s="71">
        <f>B97+C97-AF97</f>
        <v>26.4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4910.299999999999</v>
      </c>
      <c r="AG98" s="71">
        <f>B98+C98-AF98</f>
        <v>3796.5</v>
      </c>
    </row>
    <row r="99" spans="1:33" ht="15.75">
      <c r="A99" s="3" t="s">
        <v>16</v>
      </c>
      <c r="B99" s="22">
        <f aca="true" t="shared" si="22" ref="B99:X99">B21+B30+B49+B37+B58+B13+B75+B67</f>
        <v>7413.6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7077.9</v>
      </c>
      <c r="AG99" s="71">
        <f>B99+C99-AF99</f>
        <v>2495.500000000002</v>
      </c>
    </row>
    <row r="100" spans="1:33" ht="12.75">
      <c r="A100" s="1" t="s">
        <v>35</v>
      </c>
      <c r="B100" s="2">
        <f aca="true" t="shared" si="24" ref="B100:AD100">B94-B95-B96-B97-B98-B99</f>
        <v>102829.13999999998</v>
      </c>
      <c r="C100" s="2">
        <f t="shared" si="24"/>
        <v>40504.60000000001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6291.6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4180.599999999998</v>
      </c>
      <c r="M100" s="92">
        <f t="shared" si="24"/>
        <v>-1373.5999999999997</v>
      </c>
      <c r="N100" s="84">
        <f t="shared" si="24"/>
        <v>2443.6999999999985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446.4000000000001</v>
      </c>
      <c r="R100" s="84">
        <f t="shared" si="24"/>
        <v>278.79999999999995</v>
      </c>
      <c r="S100" s="84">
        <f t="shared" si="24"/>
        <v>937.8</v>
      </c>
      <c r="T100" s="84">
        <f t="shared" si="24"/>
        <v>10273.8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70923.90000000004</v>
      </c>
      <c r="AG100" s="84">
        <f>AG94-AG95-AG96-AG97-AG98-AG99</f>
        <v>72409.84000000005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2019-03-21T14:40:54Z</cp:lastPrinted>
  <dcterms:created xsi:type="dcterms:W3CDTF">2002-11-05T08:53:00Z</dcterms:created>
  <dcterms:modified xsi:type="dcterms:W3CDTF">2019-03-25T14:54:26Z</dcterms:modified>
  <cp:category/>
  <cp:version/>
  <cp:contentType/>
  <cp:contentStatus/>
</cp:coreProperties>
</file>